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40" windowHeight="11025"/>
  </bookViews>
  <sheets>
    <sheet name="TAME" sheetId="1" r:id="rId1"/>
  </sheets>
  <definedNames>
    <definedName name="_xlnm._FilterDatabase" localSheetId="0" hidden="1">TAME!$A$9:$E$110</definedName>
    <definedName name="_xlnm.Print_Area" localSheetId="0">TAME!$A$1:$F$120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3" i="1" l="1"/>
  <c r="E92" i="1"/>
  <c r="E91" i="1"/>
  <c r="E86" i="1"/>
  <c r="E75" i="1"/>
  <c r="E73" i="1"/>
  <c r="E71" i="1"/>
  <c r="E70" i="1"/>
  <c r="E68" i="1"/>
  <c r="E66" i="1"/>
  <c r="E63" i="1"/>
  <c r="E62" i="1"/>
  <c r="E61" i="1"/>
  <c r="E60" i="1"/>
  <c r="E57" i="1"/>
  <c r="E56" i="1"/>
  <c r="E55" i="1"/>
  <c r="E54" i="1"/>
  <c r="E53" i="1"/>
  <c r="E51" i="1"/>
  <c r="E49" i="1"/>
  <c r="E47" i="1"/>
  <c r="E45" i="1"/>
  <c r="E44" i="1"/>
  <c r="E42" i="1"/>
  <c r="E41" i="1"/>
  <c r="E39" i="1"/>
  <c r="E37" i="1"/>
  <c r="E36" i="1"/>
  <c r="E35" i="1"/>
  <c r="E34" i="1"/>
  <c r="E33" i="1"/>
  <c r="E32" i="1"/>
  <c r="E31" i="1"/>
  <c r="E30" i="1"/>
  <c r="E29" i="1"/>
  <c r="I73" i="1" l="1"/>
  <c r="I57" i="1" l="1"/>
  <c r="I56" i="1"/>
  <c r="I55" i="1"/>
  <c r="I70" i="1" l="1"/>
  <c r="I71" i="1" l="1"/>
  <c r="I68" i="1"/>
  <c r="I75" i="1"/>
</calcChain>
</file>

<file path=xl/sharedStrings.xml><?xml version="1.0" encoding="utf-8"?>
<sst xmlns="http://schemas.openxmlformats.org/spreadsheetml/2006/main" count="296" uniqueCount="224">
  <si>
    <t>Nr</t>
  </si>
  <si>
    <t>Kods</t>
  </si>
  <si>
    <t>Darbu un izdevumu nosaukums</t>
  </si>
  <si>
    <t>Mēr- vienība</t>
  </si>
  <si>
    <t>Daudz.</t>
  </si>
  <si>
    <t>1</t>
  </si>
  <si>
    <t>2</t>
  </si>
  <si>
    <t>3</t>
  </si>
  <si>
    <t>m2</t>
  </si>
  <si>
    <t>kompl</t>
  </si>
  <si>
    <t>m</t>
  </si>
  <si>
    <t>kg</t>
  </si>
  <si>
    <t>Kopā</t>
  </si>
  <si>
    <t>Transporta izdevumi materiālu piegādei</t>
  </si>
  <si>
    <t>Tiešas izmaksas kopā</t>
  </si>
  <si>
    <t>Virsizdevumi izdevumi</t>
  </si>
  <si>
    <t>Darba devēja sociālais nodoklis</t>
  </si>
  <si>
    <t>Peļņa</t>
  </si>
  <si>
    <t>Lokālā tāme kopā</t>
  </si>
  <si>
    <t>1.1</t>
  </si>
  <si>
    <t>1.2</t>
  </si>
  <si>
    <t>1.3</t>
  </si>
  <si>
    <t>1.4</t>
  </si>
  <si>
    <t>1.6</t>
  </si>
  <si>
    <t>1.7</t>
  </si>
  <si>
    <t>1.8</t>
  </si>
  <si>
    <t>m3</t>
  </si>
  <si>
    <t>2.1</t>
  </si>
  <si>
    <t>2.2</t>
  </si>
  <si>
    <t>2.3</t>
  </si>
  <si>
    <t>2.4</t>
  </si>
  <si>
    <t>2.5</t>
  </si>
  <si>
    <t>2.6</t>
  </si>
  <si>
    <t>2.8</t>
  </si>
  <si>
    <t>2.9</t>
  </si>
  <si>
    <t>2.10</t>
  </si>
  <si>
    <t>2.11</t>
  </si>
  <si>
    <t>2.12</t>
  </si>
  <si>
    <t>2.13</t>
  </si>
  <si>
    <t>2.14</t>
  </si>
  <si>
    <t>2.15</t>
  </si>
  <si>
    <t>Kopā ar PVN</t>
  </si>
  <si>
    <t xml:space="preserve">PVN 142 p. Nodokļa apgrieztā maksašāna </t>
  </si>
  <si>
    <t>gb</t>
  </si>
  <si>
    <t>Gab</t>
  </si>
  <si>
    <t>Met.prof. UD l=4000 KNAUF</t>
  </si>
  <si>
    <t>Amort.lenta 50 mm 30m KNAUF</t>
  </si>
  <si>
    <t>Skrūves met.karkase(klops)</t>
  </si>
  <si>
    <t>500gb</t>
  </si>
  <si>
    <t>Dubelnaglas</t>
  </si>
  <si>
    <t>8</t>
  </si>
  <si>
    <t>Vate mīkstā Paroc UNS 37 50mm</t>
  </si>
  <si>
    <t>loksne</t>
  </si>
  <si>
    <t>Špaktele šuvēm  Uniflott 25kg KNAUF</t>
  </si>
  <si>
    <t>Riģipšu skrūves</t>
  </si>
  <si>
    <t>100GB</t>
  </si>
  <si>
    <t>l</t>
  </si>
  <si>
    <t>Krāsotaju PVC sturis</t>
  </si>
  <si>
    <t>Zem krāsa grunts</t>
  </si>
  <si>
    <t>Linoleja klāšana : linolejs – nodilumizturīgs, homogēns</t>
  </si>
  <si>
    <t>Līme linolejam</t>
  </si>
  <si>
    <t>Linolejs – nodilumizturīgs, homogēns 32 klass</t>
  </si>
  <si>
    <t>kmpl</t>
  </si>
  <si>
    <t>gab</t>
  </si>
  <si>
    <t>Grīdas segumu demontāža</t>
  </si>
  <si>
    <t>Piekaramo griestu konstrukcijas demontāža</t>
  </si>
  <si>
    <t>Durvju bloku demontāža</t>
  </si>
  <si>
    <t>Durvju listes demontāžā</t>
  </si>
  <si>
    <t>Vecās apdares notīrīšana no sienām ar virsmu pārrīvēšanu</t>
  </si>
  <si>
    <t>1.5</t>
  </si>
  <si>
    <t>1.9</t>
  </si>
  <si>
    <t>1.10</t>
  </si>
  <si>
    <t>1.11</t>
  </si>
  <si>
    <t>1.12</t>
  </si>
  <si>
    <t>Griestu gaismekļu atvienojums un demontāža</t>
  </si>
  <si>
    <t>Radiatoru izslēgšanas un demontāža</t>
  </si>
  <si>
    <t>Sienu gruntēšana</t>
  </si>
  <si>
    <t>Apmetums Rotband</t>
  </si>
  <si>
    <t>Stikla šķiedras siets 160g/m2</t>
  </si>
  <si>
    <t>Sienu gruntēšana pirms dekora uzklāšanas</t>
  </si>
  <si>
    <t>Sienu dekorēšana Grauds 2mm)</t>
  </si>
  <si>
    <t>Dekoratīvais apmetums Knauf Dekorputz 2.0mm Lietutiņš</t>
  </si>
  <si>
    <t>Sienu krāsošana</t>
  </si>
  <si>
    <t>Knauf Putzgrund Mineral 5 kg</t>
  </si>
  <si>
    <t>Krāsa sienam KNAUF ar tonešana</t>
  </si>
  <si>
    <t>Met.prof. CW l=3000 KNAUF</t>
  </si>
  <si>
    <t>Ailsanu špaktelešana, krāsošana</t>
  </si>
  <si>
    <t>Grunts</t>
  </si>
  <si>
    <t>Špaktele Uniflott 25kg KNAUF</t>
  </si>
  <si>
    <t>Sadolin BINDO 6 Lateksa krāsa mateta</t>
  </si>
  <si>
    <t>2.7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</si>
  <si>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</si>
  <si>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</si>
  <si>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</si>
  <si>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</si>
  <si>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</si>
  <si>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</si>
  <si>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</si>
  <si>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</si>
  <si>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</si>
  <si>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</si>
  <si>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</si>
  <si>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</si>
  <si>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3.1</t>
  </si>
  <si>
    <t>Piekaramo griestu montāža</t>
  </si>
  <si>
    <t>Piekaramo griestus plāksnes 600x600mm</t>
  </si>
  <si>
    <t>Perimetra līstes</t>
  </si>
  <si>
    <t>Nesoša līstes</t>
  </si>
  <si>
    <t>Šķērslīstes</t>
  </si>
  <si>
    <t>4.1</t>
  </si>
  <si>
    <t>4.2</t>
  </si>
  <si>
    <t>Palig materiāli un vads</t>
  </si>
  <si>
    <t>Sakret BAM</t>
  </si>
  <si>
    <t xml:space="preserve">Grunts grīdam </t>
  </si>
  <si>
    <t xml:space="preserve">Metāla durvju sliekšņa līstes </t>
  </si>
  <si>
    <t>Durvju sliekšņa līstu montāža</t>
  </si>
  <si>
    <t>Perimetra PVC līstu montāža</t>
  </si>
  <si>
    <t xml:space="preserve">PVC grīdlīstes </t>
  </si>
  <si>
    <t>Betona grīdu  virsmu pārrīvēšanu ar attīrīšanu no bitumenu līmes</t>
  </si>
  <si>
    <t>Ugunsdzēsēju skapju demontāža</t>
  </si>
  <si>
    <t>PVC ieejas durvju bloku uzstadīšana</t>
  </si>
  <si>
    <t>Koka durvju bloku uzstadīšana</t>
  </si>
  <si>
    <t>ID-3 Masīvas koka durvis , 2100x1300, (pirms izgatavošanas un montēšanas precizēt izmēru un saskaņot ar pasūtītāju)</t>
  </si>
  <si>
    <t>ID-2 PVC divdalīgas durvis ar stiklojumu, 2100x1300, (pirms izgatavošanas un montēšanas precizēt izmēru un saskaņot ar pasūtītāju)</t>
  </si>
  <si>
    <t>ID-4 Masīvas koka durvis , 2100x1200, (pirms izgatavošanas un montēšanas precizēt izmēru un saskaņot ar pasūtītāju)</t>
  </si>
  <si>
    <t>ID-5 Masīvas koka durvis , 2100x1000, (pirms izgatavošanas un montēšanas precizēt izmēru un saskaņot ar pasūtītāju)</t>
  </si>
  <si>
    <t>ID-6 Masīvas koka durvis , 2100x950, (pirms izgatavošanas un montēšanas precizēt izmēru un saskaņot ar pasūtītāju)</t>
  </si>
  <si>
    <t>Durvju klēdu montāža visām stāva durvīm</t>
  </si>
  <si>
    <t>Koka durvju klēdes</t>
  </si>
  <si>
    <t>"Purmo" tērauda radiators C12/400x1200</t>
  </si>
  <si>
    <t>Apgaismojuma lampas montāžā</t>
  </si>
  <si>
    <t>Kabelu sakārtošana pirms griestu montāža</t>
  </si>
  <si>
    <t>Kabelu izvilkšana jaunu lampu montāžai</t>
  </si>
  <si>
    <t>Elektrības kastu uzstadīšana</t>
  </si>
  <si>
    <t>Gaismas slēdžu montāža</t>
  </si>
  <si>
    <t>Rozešu montāža</t>
  </si>
  <si>
    <t>Veco elektrības vadu iestrāde sienā</t>
  </si>
  <si>
    <t>Izeju zīmju uzstadīšana pie izejām</t>
  </si>
  <si>
    <t>LED panel iebūvet 600x600mm 48W (3840Lm) 220V ar barošanas bloku / kvadrātveida, balta gaisma 6000K</t>
  </si>
  <si>
    <t>Ugunsdzēsības krānu kaste 650x650 Iebūvējama</t>
  </si>
  <si>
    <t>Ugunsdzēsības krānu kaste virsienas ar pilno stiklu</t>
  </si>
  <si>
    <t>Ugunsdzēsības krānu un aparātu kastu montāža</t>
  </si>
  <si>
    <t>Kaste virsienas ugunsdzēsības aparātam ar stiklu 430VS (430×200 x200mm)</t>
  </si>
  <si>
    <r>
      <rPr>
        <sz val="11"/>
        <rFont val="Arial"/>
        <family val="2"/>
        <charset val="186"/>
      </rPr>
      <t>Pasūtījtajs:</t>
    </r>
    <r>
      <rPr>
        <b/>
        <sz val="11"/>
        <rFont val="Arial"/>
        <family val="2"/>
        <charset val="186"/>
      </rPr>
      <t xml:space="preserve"> Profesionālās izglītības kompetences centrs "Rīgas Tehniskās koledža", Reģ.Nr.90000022223</t>
    </r>
  </si>
  <si>
    <r>
      <rPr>
        <sz val="11"/>
        <rFont val="Arial"/>
        <family val="2"/>
        <charset val="186"/>
      </rPr>
      <t xml:space="preserve">Objekta nosaukums: </t>
    </r>
    <r>
      <rPr>
        <b/>
        <sz val="11"/>
        <rFont val="Arial"/>
        <family val="2"/>
        <charset val="186"/>
      </rPr>
      <t>PIKC Rīgas Tehniskās koledžas laboratorijas korpusa 5. stāva gaiteņa remonts</t>
    </r>
  </si>
  <si>
    <r>
      <rPr>
        <sz val="11"/>
        <rFont val="Arial"/>
        <family val="2"/>
        <charset val="186"/>
      </rPr>
      <t>Būves nosaukums:</t>
    </r>
    <r>
      <rPr>
        <b/>
        <sz val="11"/>
        <rFont val="Arial"/>
        <family val="2"/>
        <charset val="186"/>
      </rPr>
      <t xml:space="preserve"> Profesionālās izglītības kompetences centrs "Rīgas Tehniskās koledža"</t>
    </r>
  </si>
  <si>
    <r>
      <rPr>
        <u/>
        <sz val="11"/>
        <rFont val="Arial"/>
        <family val="2"/>
        <charset val="186"/>
      </rPr>
      <t>Objekta adrese:</t>
    </r>
    <r>
      <rPr>
        <b/>
        <u/>
        <sz val="11"/>
        <rFont val="Arial"/>
        <family val="2"/>
        <charset val="186"/>
      </rPr>
      <t>Braslas ielā 16, Rīga</t>
    </r>
  </si>
  <si>
    <t>Knauf Diamant GKFI 12,5mm</t>
  </si>
  <si>
    <t>Sienu armešana ar PVC siets</t>
  </si>
  <si>
    <t xml:space="preserve"> Stūra profili Sakret</t>
  </si>
  <si>
    <t>Sienu apmešana 6-17 mm</t>
  </si>
  <si>
    <t>2.28</t>
  </si>
  <si>
    <t>2.29</t>
  </si>
  <si>
    <t>2.30</t>
  </si>
  <si>
    <t>DEMONTĀŽAS UN SAGATOVOŠANAS DARBI</t>
  </si>
  <si>
    <t>SIENAS</t>
  </si>
  <si>
    <t>GRIESTI</t>
  </si>
  <si>
    <t>3.2</t>
  </si>
  <si>
    <t>3.3</t>
  </si>
  <si>
    <t>3.4</t>
  </si>
  <si>
    <t>3.5</t>
  </si>
  <si>
    <t>GRĪDAS</t>
  </si>
  <si>
    <t>4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</si>
  <si>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</si>
  <si>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</si>
  <si>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</si>
  <si>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</si>
  <si>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</si>
  <si>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</si>
  <si>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</si>
  <si>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</si>
  <si>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</si>
  <si>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</si>
  <si>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DURVI</t>
  </si>
  <si>
    <t>5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</si>
  <si>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</si>
  <si>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</si>
  <si>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</si>
  <si>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</si>
  <si>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</si>
  <si>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</si>
  <si>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</si>
  <si>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</si>
  <si>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</si>
  <si>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</t>
  </si>
  <si>
    <t>EL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</si>
  <si>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</si>
  <si>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</si>
  <si>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</si>
  <si>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</si>
  <si>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</si>
  <si>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</si>
  <si>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</si>
  <si>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</si>
  <si>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</si>
  <si>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</si>
  <si>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</t>
  </si>
  <si>
    <t>APKURES</t>
  </si>
  <si>
    <t>7.1</t>
  </si>
  <si>
    <t>7.2</t>
  </si>
  <si>
    <t>7.3</t>
  </si>
  <si>
    <t>PĀRĒJIE DARBI</t>
  </si>
  <si>
    <t>8.1</t>
  </si>
  <si>
    <t>8.2</t>
  </si>
  <si>
    <t>8.3</t>
  </si>
  <si>
    <t>8.4</t>
  </si>
  <si>
    <t>Reģipša kāstes izveidošana (Reģipsis.2kārta ,siltumizolācija 50mm)</t>
  </si>
  <si>
    <t>Radiatoru komplekts piestiprinājumam, pieslēgšanai un cauruļu sakārtošanai</t>
  </si>
  <si>
    <t>Radiātoru montāžā ar cauruļu sakārtošana</t>
  </si>
  <si>
    <t>ID-1 PVC divdalīgas durvis ar stiklojumu, 2100x1900, (pirms izgatavošanas un montēšanas precizēt izmēru un saskaņot ar pasūtītāju)</t>
  </si>
  <si>
    <t>Darbu apjomu specifikācija</t>
  </si>
  <si>
    <t>Elektrības skapju kastu demontāza</t>
  </si>
  <si>
    <t>Knauf Betokontakt</t>
  </si>
  <si>
    <t>Betona grīdu gruntēšana</t>
  </si>
  <si>
    <t>Betona grīdu izlīdzināšana (8-15mm)</t>
  </si>
  <si>
    <t>Konteinera tipa dzīvojamais moduļa  montāža, demontāža, noma</t>
  </si>
  <si>
    <t>mēn.</t>
  </si>
  <si>
    <t>1.13</t>
  </si>
  <si>
    <t>Būvgružu novadcaurules noma montāža, demontāža H18m</t>
  </si>
  <si>
    <t>kompl.</t>
  </si>
  <si>
    <t>1.14</t>
  </si>
  <si>
    <t>Būvmateriālu pacelšana uz 5. stāvā,  cēlējiekārtas noma</t>
  </si>
  <si>
    <t>Būvgružu savākšana, nogādāšana konteineros un izvešana uz izgāztuvi</t>
  </si>
  <si>
    <t>Līmjava Sakret BAK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</si>
</sst>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10"/>
      <color theme="1" tint="0.34998626667073579"/>
      <name val="Arial Baltic"/>
      <charset val="186"/>
    </font>
    <font>
      <b/>
      <sz val="10"/>
      <color theme="1" tint="0.34998626667073579"/>
      <name val="Arial Baltic"/>
      <charset val="186"/>
    </font>
    <font>
      <sz val="10"/>
      <name val="Arial"/>
      <family val="2"/>
      <charset val="186"/>
    </font>
    <font>
      <sz val="7"/>
      <color theme="1" tint="0.34998626667073579"/>
      <name val="Arial Baltic"/>
      <charset val="186"/>
    </font>
    <font>
      <sz val="10"/>
      <color theme="1" tint="0.34998626667073579"/>
      <name val="Arial"/>
      <family val="2"/>
      <charset val="186"/>
    </font>
    <font>
      <b/>
      <sz val="7"/>
      <color theme="1" tint="0.34998626667073579"/>
      <name val="Arial Baltic"/>
      <charset val="186"/>
    </font>
    <font>
      <b/>
      <sz val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sz val="7"/>
      <name val="Arial"/>
      <family val="2"/>
      <charset val="186"/>
    </font>
    <font>
      <sz val="10"/>
      <color theme="0"/>
      <name val="Arial"/>
      <family val="2"/>
      <charset val="186"/>
    </font>
    <font>
      <b/>
      <sz val="8"/>
      <color indexed="63"/>
      <name val="Tahoma"/>
      <family val="2"/>
    </font>
    <font>
      <sz val="11"/>
      <color theme="1"/>
      <name val="Calibri"/>
      <family val="2"/>
      <charset val="186"/>
      <scheme val="minor"/>
    </font>
    <font>
      <sz val="10"/>
      <name val="Helv"/>
    </font>
    <font>
      <sz val="11"/>
      <color rgb="FF000000"/>
      <name val="Calibri"/>
      <family val="2"/>
      <charset val="204"/>
    </font>
    <font>
      <b/>
      <sz val="16"/>
      <name val="Arial"/>
      <family val="2"/>
      <charset val="186"/>
    </font>
    <font>
      <i/>
      <sz val="9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1"/>
      <name val="Arial"/>
      <family val="2"/>
      <charset val="186"/>
    </font>
    <font>
      <u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6" fillId="0" borderId="0"/>
    <xf numFmtId="0" fontId="17" fillId="0" borderId="0"/>
    <xf numFmtId="0" fontId="5" fillId="0" borderId="0"/>
    <xf numFmtId="0" fontId="18" fillId="0" borderId="0"/>
    <xf numFmtId="0" fontId="16" fillId="0" borderId="0"/>
  </cellStyleXfs>
  <cellXfs count="80">
    <xf numFmtId="0" fontId="0" fillId="0" borderId="0" xfId="0"/>
    <xf numFmtId="49" fontId="3" fillId="0" borderId="0" xfId="0" applyNumberFormat="1" applyFont="1" applyAlignment="1"/>
    <xf numFmtId="0" fontId="4" fillId="0" borderId="0" xfId="0" applyFont="1" applyBorder="1" applyAlignment="1">
      <alignment vertical="top"/>
    </xf>
    <xf numFmtId="0" fontId="6" fillId="0" borderId="0" xfId="0" applyFont="1" applyAlignment="1"/>
    <xf numFmtId="0" fontId="7" fillId="0" borderId="0" xfId="0" applyFont="1" applyBorder="1" applyAlignment="1">
      <alignment vertical="top"/>
    </xf>
    <xf numFmtId="2" fontId="3" fillId="0" borderId="0" xfId="0" applyNumberFormat="1" applyFont="1" applyBorder="1" applyAlignment="1"/>
    <xf numFmtId="0" fontId="6" fillId="0" borderId="0" xfId="0" applyFont="1" applyBorder="1" applyAlignment="1"/>
    <xf numFmtId="0" fontId="6" fillId="0" borderId="0" xfId="0" applyFont="1" applyAlignment="1">
      <alignment wrapText="1"/>
    </xf>
    <xf numFmtId="49" fontId="1" fillId="0" borderId="0" xfId="0" applyNumberFormat="1" applyFont="1" applyAlignment="1"/>
    <xf numFmtId="0" fontId="9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/>
    <xf numFmtId="2" fontId="1" fillId="0" borderId="0" xfId="0" applyNumberFormat="1" applyFont="1" applyAlignment="1"/>
    <xf numFmtId="49" fontId="2" fillId="0" borderId="2" xfId="0" applyNumberFormat="1" applyFont="1" applyFill="1" applyBorder="1" applyAlignment="1"/>
    <xf numFmtId="0" fontId="2" fillId="0" borderId="3" xfId="0" applyFont="1" applyFill="1" applyBorder="1" applyAlignment="1"/>
    <xf numFmtId="2" fontId="2" fillId="0" borderId="3" xfId="0" applyNumberFormat="1" applyFont="1" applyFill="1" applyBorder="1" applyAlignment="1"/>
    <xf numFmtId="0" fontId="5" fillId="0" borderId="0" xfId="0" applyFont="1" applyAlignment="1"/>
    <xf numFmtId="49" fontId="0" fillId="0" borderId="1" xfId="0" applyNumberFormat="1" applyFont="1" applyBorder="1" applyAlignment="1"/>
    <xf numFmtId="0" fontId="1" fillId="0" borderId="1" xfId="0" applyFont="1" applyBorder="1" applyAlignment="1"/>
    <xf numFmtId="2" fontId="1" fillId="0" borderId="1" xfId="0" applyNumberFormat="1" applyFont="1" applyBorder="1" applyAlignment="1"/>
    <xf numFmtId="2" fontId="10" fillId="0" borderId="5" xfId="0" applyNumberFormat="1" applyFont="1" applyBorder="1" applyAlignment="1"/>
    <xf numFmtId="0" fontId="1" fillId="0" borderId="1" xfId="0" applyFont="1" applyBorder="1" applyAlignment="1">
      <alignment horizontal="right" wrapText="1"/>
    </xf>
    <xf numFmtId="0" fontId="12" fillId="2" borderId="6" xfId="0" applyFont="1" applyFill="1" applyBorder="1" applyAlignment="1"/>
    <xf numFmtId="2" fontId="12" fillId="2" borderId="6" xfId="0" applyNumberFormat="1" applyFont="1" applyFill="1" applyBorder="1" applyAlignment="1"/>
    <xf numFmtId="0" fontId="0" fillId="0" borderId="1" xfId="0" applyFont="1" applyBorder="1" applyAlignment="1">
      <alignment horizontal="right" wrapText="1"/>
    </xf>
    <xf numFmtId="49" fontId="12" fillId="2" borderId="6" xfId="0" applyNumberFormat="1" applyFont="1" applyFill="1" applyBorder="1" applyAlignment="1"/>
    <xf numFmtId="0" fontId="0" fillId="0" borderId="1" xfId="0" applyFont="1" applyBorder="1" applyAlignment="1">
      <alignment wrapText="1"/>
    </xf>
    <xf numFmtId="49" fontId="5" fillId="0" borderId="5" xfId="0" applyNumberFormat="1" applyFont="1" applyBorder="1" applyAlignment="1"/>
    <xf numFmtId="0" fontId="0" fillId="0" borderId="5" xfId="0" applyFont="1" applyBorder="1" applyAlignment="1"/>
    <xf numFmtId="0" fontId="0" fillId="0" borderId="8" xfId="0" applyFont="1" applyBorder="1" applyAlignment="1"/>
    <xf numFmtId="10" fontId="0" fillId="0" borderId="1" xfId="0" applyNumberFormat="1" applyFont="1" applyBorder="1" applyAlignment="1"/>
    <xf numFmtId="2" fontId="0" fillId="0" borderId="8" xfId="0" applyNumberFormat="1" applyFont="1" applyBorder="1" applyAlignment="1"/>
    <xf numFmtId="0" fontId="5" fillId="0" borderId="5" xfId="0" applyFont="1" applyBorder="1" applyAlignment="1"/>
    <xf numFmtId="0" fontId="5" fillId="0" borderId="8" xfId="0" applyFont="1" applyBorder="1" applyAlignment="1"/>
    <xf numFmtId="10" fontId="13" fillId="0" borderId="1" xfId="0" applyNumberFormat="1" applyFont="1" applyBorder="1" applyAlignment="1"/>
    <xf numFmtId="2" fontId="5" fillId="0" borderId="8" xfId="0" applyNumberFormat="1" applyFont="1" applyBorder="1" applyAlignment="1"/>
    <xf numFmtId="2" fontId="14" fillId="0" borderId="8" xfId="0" applyNumberFormat="1" applyFont="1" applyBorder="1" applyAlignment="1"/>
    <xf numFmtId="49" fontId="5" fillId="0" borderId="6" xfId="0" applyNumberFormat="1" applyFont="1" applyBorder="1" applyAlignment="1"/>
    <xf numFmtId="0" fontId="5" fillId="0" borderId="6" xfId="0" applyFont="1" applyBorder="1" applyAlignment="1"/>
    <xf numFmtId="0" fontId="5" fillId="0" borderId="9" xfId="0" applyFont="1" applyBorder="1" applyAlignment="1"/>
    <xf numFmtId="2" fontId="5" fillId="0" borderId="9" xfId="0" applyNumberFormat="1" applyFont="1" applyBorder="1" applyAlignment="1"/>
    <xf numFmtId="49" fontId="2" fillId="0" borderId="10" xfId="0" applyNumberFormat="1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2" fontId="2" fillId="0" borderId="11" xfId="0" applyNumberFormat="1" applyFont="1" applyBorder="1" applyAlignment="1"/>
    <xf numFmtId="49" fontId="13" fillId="0" borderId="0" xfId="0" applyNumberFormat="1" applyFont="1"/>
    <xf numFmtId="0" fontId="15" fillId="0" borderId="0" xfId="1" applyFont="1"/>
    <xf numFmtId="0" fontId="13" fillId="0" borderId="0" xfId="0" applyFont="1"/>
    <xf numFmtId="2" fontId="13" fillId="0" borderId="0" xfId="0" applyNumberFormat="1" applyFont="1"/>
    <xf numFmtId="2" fontId="6" fillId="0" borderId="0" xfId="0" applyNumberFormat="1" applyFont="1" applyAlignment="1"/>
    <xf numFmtId="49" fontId="6" fillId="0" borderId="0" xfId="0" applyNumberFormat="1" applyFont="1" applyAlignment="1"/>
    <xf numFmtId="0" fontId="13" fillId="0" borderId="12" xfId="0" applyFont="1" applyBorder="1"/>
    <xf numFmtId="0" fontId="0" fillId="0" borderId="1" xfId="0" applyFont="1" applyBorder="1" applyAlignment="1"/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right" wrapText="1"/>
    </xf>
    <xf numFmtId="0" fontId="10" fillId="0" borderId="1" xfId="0" applyFont="1" applyBorder="1" applyAlignment="1"/>
    <xf numFmtId="2" fontId="10" fillId="0" borderId="1" xfId="0" applyNumberFormat="1" applyFont="1" applyBorder="1" applyAlignment="1"/>
    <xf numFmtId="0" fontId="10" fillId="0" borderId="5" xfId="0" applyFont="1" applyBorder="1" applyAlignment="1"/>
    <xf numFmtId="0" fontId="0" fillId="0" borderId="4" xfId="0" applyFont="1" applyBorder="1" applyAlignment="1">
      <alignment horizontal="right" wrapText="1"/>
    </xf>
    <xf numFmtId="0" fontId="5" fillId="0" borderId="0" xfId="6" applyFont="1"/>
    <xf numFmtId="0" fontId="5" fillId="0" borderId="0" xfId="6" applyFont="1" applyAlignment="1"/>
    <xf numFmtId="0" fontId="20" fillId="0" borderId="0" xfId="0" applyFont="1" applyAlignment="1">
      <alignment horizontal="right"/>
    </xf>
    <xf numFmtId="0" fontId="1" fillId="0" borderId="0" xfId="0" applyFont="1"/>
    <xf numFmtId="0" fontId="19" fillId="0" borderId="0" xfId="6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9" fillId="0" borderId="0" xfId="6" applyFont="1" applyAlignment="1">
      <alignment horizontal="left"/>
    </xf>
    <xf numFmtId="0" fontId="0" fillId="0" borderId="2" xfId="0" applyFont="1" applyBorder="1" applyAlignment="1">
      <alignment horizontal="left" wrapText="1"/>
    </xf>
    <xf numFmtId="2" fontId="0" fillId="0" borderId="1" xfId="0" applyNumberFormat="1" applyFont="1" applyBorder="1" applyAlignment="1"/>
    <xf numFmtId="0" fontId="0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2" borderId="6" xfId="0" applyFont="1" applyFill="1" applyBorder="1" applyAlignment="1">
      <alignment wrapText="1"/>
    </xf>
    <xf numFmtId="0" fontId="12" fillId="2" borderId="7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</cellXfs>
  <cellStyles count="7">
    <cellStyle name="Normal" xfId="0" builtinId="0"/>
    <cellStyle name="Normal 2" xfId="2"/>
    <cellStyle name="Normal 3" xfId="4"/>
    <cellStyle name="Normal 5" xfId="6"/>
    <cellStyle name="Normal_adm1 tame3" xfId="1"/>
    <cellStyle name="Parastais_Lapa1" xfId="3"/>
    <cellStyle name="TableStyleLigh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N123"/>
  <sheetViews>
    <sheetView showGridLines="0" showZeros="0" tabSelected="1" zoomScaleNormal="100" workbookViewId="0">
      <selection activeCell="C102" sqref="C102"/>
    </sheetView>
  </sheetViews>
  <sheetFormatPr defaultColWidth="9.33203125" defaultRowHeight="11.25" x14ac:dyDescent="0.2"/>
  <cols>
    <col min="1" max="1" width="4.83203125" style="8" customWidth="1"/>
    <col min="2" max="2" width="8.6640625" style="11" customWidth="1"/>
    <col min="3" max="3" width="93.6640625" style="11" customWidth="1"/>
    <col min="4" max="4" width="7.33203125" style="11" customWidth="1"/>
    <col min="5" max="5" width="17.5" style="12" customWidth="1"/>
    <col min="6" max="6" width="1.6640625" style="11" customWidth="1"/>
    <col min="7" max="8" width="9.33203125" style="11"/>
    <col min="9" max="9" width="13.33203125" style="11" hidden="1" customWidth="1"/>
    <col min="10" max="10" width="7" style="11" customWidth="1"/>
    <col min="11" max="11" width="13.33203125" style="11" customWidth="1"/>
    <col min="12" max="12" width="3.1640625" style="11" customWidth="1"/>
    <col min="13" max="16384" width="9.33203125" style="11"/>
  </cols>
  <sheetData>
    <row r="1" spans="1:6" s="60" customFormat="1" ht="20.25" x14ac:dyDescent="0.3">
      <c r="C1" s="69" t="s">
        <v>210</v>
      </c>
      <c r="D1" s="64"/>
      <c r="E1" s="64"/>
    </row>
    <row r="2" spans="1:6" s="60" customFormat="1" ht="12.75" x14ac:dyDescent="0.2">
      <c r="B2" s="61"/>
      <c r="C2" s="61"/>
      <c r="D2" s="61"/>
      <c r="E2" s="61"/>
    </row>
    <row r="3" spans="1:6" s="63" customFormat="1" ht="15" x14ac:dyDescent="0.25">
      <c r="B3" s="62"/>
      <c r="C3" s="68" t="s">
        <v>145</v>
      </c>
      <c r="D3" s="65"/>
      <c r="E3" s="65"/>
    </row>
    <row r="4" spans="1:6" s="63" customFormat="1" ht="18.75" customHeight="1" x14ac:dyDescent="0.25">
      <c r="B4" s="62"/>
      <c r="C4" s="68" t="s">
        <v>144</v>
      </c>
      <c r="D4" s="66"/>
      <c r="E4" s="66"/>
    </row>
    <row r="5" spans="1:6" s="63" customFormat="1" ht="15" x14ac:dyDescent="0.25">
      <c r="B5" s="62"/>
      <c r="C5" s="67" t="s">
        <v>146</v>
      </c>
      <c r="D5" s="67"/>
      <c r="E5" s="67"/>
    </row>
    <row r="6" spans="1:6" s="63" customFormat="1" ht="15" x14ac:dyDescent="0.25">
      <c r="B6" s="62"/>
      <c r="C6" s="68" t="s">
        <v>143</v>
      </c>
      <c r="D6" s="68"/>
      <c r="E6" s="68"/>
    </row>
    <row r="7" spans="1:6" s="3" customFormat="1" ht="16.5" customHeight="1" x14ac:dyDescent="0.2">
      <c r="B7" s="2"/>
    </row>
    <row r="8" spans="1:6" s="3" customFormat="1" ht="24.75" customHeight="1" x14ac:dyDescent="0.2">
      <c r="A8" s="1"/>
      <c r="B8" s="2"/>
      <c r="C8" s="4"/>
      <c r="E8" s="5"/>
      <c r="F8" s="6"/>
    </row>
    <row r="9" spans="1:6" s="3" customFormat="1" ht="18" customHeight="1" x14ac:dyDescent="0.2">
      <c r="A9" s="77" t="s">
        <v>0</v>
      </c>
      <c r="B9" s="78" t="s">
        <v>1</v>
      </c>
      <c r="C9" s="79" t="s">
        <v>2</v>
      </c>
      <c r="D9" s="73" t="s">
        <v>3</v>
      </c>
      <c r="E9" s="74" t="s">
        <v>4</v>
      </c>
    </row>
    <row r="10" spans="1:6" s="3" customFormat="1" ht="36" customHeight="1" x14ac:dyDescent="0.2">
      <c r="A10" s="77"/>
      <c r="B10" s="78"/>
      <c r="C10" s="79"/>
      <c r="D10" s="73"/>
      <c r="E10" s="74"/>
      <c r="F10" s="7"/>
    </row>
    <row r="11" spans="1:6" ht="11.25" customHeight="1" x14ac:dyDescent="0.2">
      <c r="B11" s="9"/>
      <c r="C11" s="10"/>
    </row>
    <row r="12" spans="1:6" s="16" customFormat="1" ht="14.25" customHeight="1" x14ac:dyDescent="0.2">
      <c r="A12" s="13" t="s">
        <v>5</v>
      </c>
      <c r="B12" s="14"/>
      <c r="C12" s="14" t="s">
        <v>154</v>
      </c>
      <c r="D12" s="14"/>
      <c r="E12" s="15"/>
    </row>
    <row r="13" spans="1:6" ht="12.6" customHeight="1" x14ac:dyDescent="0.2">
      <c r="A13" s="17" t="s">
        <v>19</v>
      </c>
      <c r="B13" s="18"/>
      <c r="C13" s="26" t="s">
        <v>64</v>
      </c>
      <c r="D13" s="18" t="s">
        <v>8</v>
      </c>
      <c r="E13" s="19">
        <v>430</v>
      </c>
    </row>
    <row r="14" spans="1:6" ht="12.6" customHeight="1" x14ac:dyDescent="0.2">
      <c r="A14" s="17" t="s">
        <v>20</v>
      </c>
      <c r="B14" s="18"/>
      <c r="C14" s="53" t="s">
        <v>118</v>
      </c>
      <c r="D14" s="52" t="s">
        <v>8</v>
      </c>
      <c r="E14" s="19">
        <v>430</v>
      </c>
    </row>
    <row r="15" spans="1:6" ht="12.6" customHeight="1" x14ac:dyDescent="0.2">
      <c r="A15" s="17" t="s">
        <v>21</v>
      </c>
      <c r="B15" s="18"/>
      <c r="C15" s="26" t="s">
        <v>66</v>
      </c>
      <c r="D15" s="52" t="s">
        <v>43</v>
      </c>
      <c r="E15" s="19">
        <v>16</v>
      </c>
    </row>
    <row r="16" spans="1:6" ht="12.6" customHeight="1" x14ac:dyDescent="0.2">
      <c r="A16" s="17" t="s">
        <v>22</v>
      </c>
      <c r="B16" s="18"/>
      <c r="C16" s="26" t="s">
        <v>67</v>
      </c>
      <c r="D16" s="52" t="s">
        <v>9</v>
      </c>
      <c r="E16" s="19">
        <v>11</v>
      </c>
    </row>
    <row r="17" spans="1:10" ht="12.6" customHeight="1" x14ac:dyDescent="0.2">
      <c r="A17" s="17" t="s">
        <v>69</v>
      </c>
      <c r="B17" s="18"/>
      <c r="C17" s="26" t="s">
        <v>68</v>
      </c>
      <c r="D17" s="52" t="s">
        <v>8</v>
      </c>
      <c r="E17" s="19">
        <v>841.53</v>
      </c>
    </row>
    <row r="18" spans="1:10" ht="12.6" customHeight="1" x14ac:dyDescent="0.2">
      <c r="A18" s="17" t="s">
        <v>23</v>
      </c>
      <c r="B18" s="18"/>
      <c r="C18" s="26" t="s">
        <v>74</v>
      </c>
      <c r="D18" s="52" t="s">
        <v>43</v>
      </c>
      <c r="E18" s="19">
        <v>88</v>
      </c>
    </row>
    <row r="19" spans="1:10" ht="12.6" customHeight="1" x14ac:dyDescent="0.2">
      <c r="A19" s="17" t="s">
        <v>24</v>
      </c>
      <c r="B19" s="18"/>
      <c r="C19" s="26" t="s">
        <v>65</v>
      </c>
      <c r="D19" s="18" t="s">
        <v>8</v>
      </c>
      <c r="E19" s="19">
        <v>343</v>
      </c>
    </row>
    <row r="20" spans="1:10" ht="12.6" customHeight="1" x14ac:dyDescent="0.2">
      <c r="A20" s="17" t="s">
        <v>25</v>
      </c>
      <c r="B20" s="18"/>
      <c r="C20" s="26" t="s">
        <v>75</v>
      </c>
      <c r="D20" s="52" t="s">
        <v>43</v>
      </c>
      <c r="E20" s="19">
        <v>10</v>
      </c>
    </row>
    <row r="21" spans="1:10" ht="12.6" customHeight="1" x14ac:dyDescent="0.2">
      <c r="A21" s="17" t="s">
        <v>70</v>
      </c>
      <c r="B21" s="18"/>
      <c r="C21" s="26" t="s">
        <v>211</v>
      </c>
      <c r="D21" s="52" t="s">
        <v>43</v>
      </c>
      <c r="E21" s="19">
        <v>8</v>
      </c>
    </row>
    <row r="22" spans="1:10" ht="12.6" customHeight="1" x14ac:dyDescent="0.2">
      <c r="A22" s="17" t="s">
        <v>71</v>
      </c>
      <c r="B22" s="18"/>
      <c r="C22" s="26" t="s">
        <v>119</v>
      </c>
      <c r="D22" s="52" t="s">
        <v>43</v>
      </c>
      <c r="E22" s="19">
        <v>9</v>
      </c>
    </row>
    <row r="23" spans="1:10" ht="12.6" customHeight="1" x14ac:dyDescent="0.2">
      <c r="A23" s="17" t="s">
        <v>72</v>
      </c>
      <c r="B23" s="18"/>
      <c r="C23" s="70" t="s">
        <v>215</v>
      </c>
      <c r="D23" s="52" t="s">
        <v>216</v>
      </c>
      <c r="E23" s="71">
        <v>2.5</v>
      </c>
    </row>
    <row r="24" spans="1:10" ht="12.6" customHeight="1" x14ac:dyDescent="0.2">
      <c r="A24" s="17" t="s">
        <v>73</v>
      </c>
      <c r="B24" s="18"/>
      <c r="C24" s="70" t="s">
        <v>222</v>
      </c>
      <c r="D24" s="18" t="s">
        <v>26</v>
      </c>
      <c r="E24" s="19">
        <v>40</v>
      </c>
    </row>
    <row r="25" spans="1:10" ht="12.6" customHeight="1" x14ac:dyDescent="0.2">
      <c r="A25" s="17" t="s">
        <v>217</v>
      </c>
      <c r="B25" s="18"/>
      <c r="C25" s="72" t="s">
        <v>218</v>
      </c>
      <c r="D25" s="52" t="s">
        <v>219</v>
      </c>
      <c r="E25" s="71">
        <v>1</v>
      </c>
    </row>
    <row r="26" spans="1:10" ht="12.6" customHeight="1" x14ac:dyDescent="0.2">
      <c r="A26" s="17" t="s">
        <v>220</v>
      </c>
      <c r="B26" s="18"/>
      <c r="C26" s="53" t="s">
        <v>221</v>
      </c>
      <c r="D26" s="52" t="s">
        <v>9</v>
      </c>
      <c r="E26" s="19">
        <v>1</v>
      </c>
    </row>
    <row r="27" spans="1:10" s="16" customFormat="1" ht="14.25" customHeight="1" x14ac:dyDescent="0.2">
      <c r="A27" s="13" t="s">
        <v>6</v>
      </c>
      <c r="B27" s="14"/>
      <c r="C27" s="14" t="s">
        <v>155</v>
      </c>
      <c r="D27" s="14"/>
      <c r="E27" s="15"/>
    </row>
    <row r="28" spans="1:10" ht="12" customHeight="1" x14ac:dyDescent="0.2">
      <c r="A28" s="17" t="s">
        <v>27</v>
      </c>
      <c r="B28" s="18"/>
      <c r="C28" s="26" t="s">
        <v>206</v>
      </c>
      <c r="D28" s="18" t="s">
        <v>8</v>
      </c>
      <c r="E28" s="19">
        <v>26</v>
      </c>
      <c r="J28" s="16"/>
    </row>
    <row r="29" spans="1:10" ht="12" customHeight="1" x14ac:dyDescent="0.2">
      <c r="A29" s="17" t="s">
        <v>28</v>
      </c>
      <c r="B29" s="18"/>
      <c r="C29" s="24" t="s">
        <v>45</v>
      </c>
      <c r="D29" s="18" t="s">
        <v>44</v>
      </c>
      <c r="E29" s="19">
        <f>ROUND(0.6*E$28,0)</f>
        <v>16</v>
      </c>
      <c r="J29" s="16"/>
    </row>
    <row r="30" spans="1:10" ht="12" customHeight="1" x14ac:dyDescent="0.2">
      <c r="A30" s="17" t="s">
        <v>29</v>
      </c>
      <c r="B30" s="18"/>
      <c r="C30" s="24" t="s">
        <v>85</v>
      </c>
      <c r="D30" s="18" t="s">
        <v>44</v>
      </c>
      <c r="E30" s="19">
        <f>ROUND(0.7*E$28,0)</f>
        <v>18</v>
      </c>
      <c r="J30" s="16"/>
    </row>
    <row r="31" spans="1:10" ht="12" customHeight="1" x14ac:dyDescent="0.2">
      <c r="A31" s="17" t="s">
        <v>30</v>
      </c>
      <c r="B31" s="18"/>
      <c r="C31" s="21" t="s">
        <v>46</v>
      </c>
      <c r="D31" s="18" t="s">
        <v>44</v>
      </c>
      <c r="E31" s="19">
        <f>ROUND(0.04*E$28,0)</f>
        <v>1</v>
      </c>
      <c r="J31" s="16"/>
    </row>
    <row r="32" spans="1:10" ht="12" customHeight="1" x14ac:dyDescent="0.2">
      <c r="A32" s="17" t="s">
        <v>31</v>
      </c>
      <c r="B32" s="18"/>
      <c r="C32" s="21" t="s">
        <v>47</v>
      </c>
      <c r="D32" s="18" t="s">
        <v>48</v>
      </c>
      <c r="E32" s="19">
        <f>ROUND(0.06*E$28,0)</f>
        <v>2</v>
      </c>
      <c r="J32" s="16"/>
    </row>
    <row r="33" spans="1:10" ht="12" customHeight="1" x14ac:dyDescent="0.2">
      <c r="A33" s="17" t="s">
        <v>32</v>
      </c>
      <c r="B33" s="18"/>
      <c r="C33" s="21" t="s">
        <v>49</v>
      </c>
      <c r="D33" s="52" t="s">
        <v>43</v>
      </c>
      <c r="E33" s="19">
        <f>ROUND(5*E$28,0)</f>
        <v>130</v>
      </c>
      <c r="J33" s="16"/>
    </row>
    <row r="34" spans="1:10" ht="12" customHeight="1" x14ac:dyDescent="0.2">
      <c r="A34" s="17" t="s">
        <v>90</v>
      </c>
      <c r="B34" s="18"/>
      <c r="C34" s="21" t="s">
        <v>51</v>
      </c>
      <c r="D34" s="18" t="s">
        <v>8</v>
      </c>
      <c r="E34" s="19">
        <f>ROUND(1.2*E$28,2)</f>
        <v>31.2</v>
      </c>
      <c r="J34" s="16"/>
    </row>
    <row r="35" spans="1:10" ht="12" customHeight="1" x14ac:dyDescent="0.2">
      <c r="A35" s="17" t="s">
        <v>33</v>
      </c>
      <c r="B35" s="18"/>
      <c r="C35" s="24" t="s">
        <v>147</v>
      </c>
      <c r="D35" s="18" t="s">
        <v>52</v>
      </c>
      <c r="E35" s="19">
        <f>ROUND(0.62*E$28,0)</f>
        <v>16</v>
      </c>
      <c r="J35" s="16"/>
    </row>
    <row r="36" spans="1:10" ht="12" customHeight="1" x14ac:dyDescent="0.2">
      <c r="A36" s="17" t="s">
        <v>34</v>
      </c>
      <c r="B36" s="18"/>
      <c r="C36" s="21" t="s">
        <v>53</v>
      </c>
      <c r="D36" s="18" t="s">
        <v>44</v>
      </c>
      <c r="E36" s="19">
        <f>ROUND(0.05*E$28,0)</f>
        <v>1</v>
      </c>
      <c r="J36" s="16"/>
    </row>
    <row r="37" spans="1:10" ht="12" customHeight="1" x14ac:dyDescent="0.2">
      <c r="A37" s="17" t="s">
        <v>35</v>
      </c>
      <c r="B37" s="18"/>
      <c r="C37" s="21" t="s">
        <v>54</v>
      </c>
      <c r="D37" s="18" t="s">
        <v>55</v>
      </c>
      <c r="E37" s="19">
        <f>ROUND(0.1*E$28,2)</f>
        <v>2.6</v>
      </c>
      <c r="J37" s="16"/>
    </row>
    <row r="38" spans="1:10" ht="12" customHeight="1" x14ac:dyDescent="0.2">
      <c r="A38" s="17" t="s">
        <v>36</v>
      </c>
      <c r="B38" s="18"/>
      <c r="C38" s="53" t="s">
        <v>76</v>
      </c>
      <c r="D38" s="52" t="s">
        <v>8</v>
      </c>
      <c r="E38" s="19">
        <v>841.53</v>
      </c>
      <c r="J38" s="16"/>
    </row>
    <row r="39" spans="1:10" ht="12" customHeight="1" x14ac:dyDescent="0.2">
      <c r="A39" s="17" t="s">
        <v>37</v>
      </c>
      <c r="B39" s="18"/>
      <c r="C39" s="24" t="s">
        <v>212</v>
      </c>
      <c r="D39" s="52" t="s">
        <v>11</v>
      </c>
      <c r="E39" s="19">
        <f>ROUND(E38*0.31,2)</f>
        <v>260.87</v>
      </c>
      <c r="J39" s="16"/>
    </row>
    <row r="40" spans="1:10" ht="12" customHeight="1" x14ac:dyDescent="0.2">
      <c r="A40" s="17" t="s">
        <v>38</v>
      </c>
      <c r="B40" s="18"/>
      <c r="C40" s="53" t="s">
        <v>148</v>
      </c>
      <c r="D40" s="52" t="s">
        <v>8</v>
      </c>
      <c r="E40" s="19">
        <v>841.53</v>
      </c>
    </row>
    <row r="41" spans="1:10" ht="12" customHeight="1" x14ac:dyDescent="0.2">
      <c r="A41" s="17" t="s">
        <v>39</v>
      </c>
      <c r="B41" s="18"/>
      <c r="C41" s="24" t="s">
        <v>223</v>
      </c>
      <c r="D41" s="52" t="s">
        <v>11</v>
      </c>
      <c r="E41" s="19">
        <f>ROUND(E40*4.5,2)</f>
        <v>3786.89</v>
      </c>
    </row>
    <row r="42" spans="1:10" ht="12" customHeight="1" x14ac:dyDescent="0.2">
      <c r="A42" s="17" t="s">
        <v>40</v>
      </c>
      <c r="B42" s="18"/>
      <c r="C42" s="24" t="s">
        <v>78</v>
      </c>
      <c r="D42" s="52" t="s">
        <v>56</v>
      </c>
      <c r="E42" s="19">
        <f>ROUND(E40*1.1,2)</f>
        <v>925.68</v>
      </c>
    </row>
    <row r="43" spans="1:10" ht="12" customHeight="1" x14ac:dyDescent="0.2">
      <c r="A43" s="17" t="s">
        <v>91</v>
      </c>
      <c r="B43" s="18"/>
      <c r="C43" s="53" t="s">
        <v>150</v>
      </c>
      <c r="D43" s="52" t="s">
        <v>8</v>
      </c>
      <c r="E43" s="19">
        <v>841.53</v>
      </c>
    </row>
    <row r="44" spans="1:10" ht="12" customHeight="1" x14ac:dyDescent="0.2">
      <c r="A44" s="17" t="s">
        <v>92</v>
      </c>
      <c r="B44" s="18"/>
      <c r="C44" s="24" t="s">
        <v>77</v>
      </c>
      <c r="D44" s="52" t="s">
        <v>11</v>
      </c>
      <c r="E44" s="19">
        <f>ROUND(E43*10.2,2)</f>
        <v>8583.61</v>
      </c>
    </row>
    <row r="45" spans="1:10" ht="12" customHeight="1" x14ac:dyDescent="0.2">
      <c r="A45" s="17" t="s">
        <v>93</v>
      </c>
      <c r="B45" s="18"/>
      <c r="C45" s="24" t="s">
        <v>149</v>
      </c>
      <c r="D45" s="52" t="s">
        <v>10</v>
      </c>
      <c r="E45" s="19">
        <f>ROUND(E43*0.37,2)</f>
        <v>311.37</v>
      </c>
    </row>
    <row r="46" spans="1:10" ht="12" customHeight="1" x14ac:dyDescent="0.2">
      <c r="A46" s="17" t="s">
        <v>94</v>
      </c>
      <c r="B46" s="18"/>
      <c r="C46" s="53" t="s">
        <v>79</v>
      </c>
      <c r="D46" s="52" t="s">
        <v>8</v>
      </c>
      <c r="E46" s="19">
        <v>841.53</v>
      </c>
    </row>
    <row r="47" spans="1:10" ht="12" customHeight="1" x14ac:dyDescent="0.2">
      <c r="A47" s="17" t="s">
        <v>95</v>
      </c>
      <c r="B47" s="18"/>
      <c r="C47" s="24" t="s">
        <v>83</v>
      </c>
      <c r="D47" s="52" t="s">
        <v>56</v>
      </c>
      <c r="E47" s="19">
        <f>ROUND(E46*0.18,2)</f>
        <v>151.47999999999999</v>
      </c>
    </row>
    <row r="48" spans="1:10" ht="12" customHeight="1" x14ac:dyDescent="0.2">
      <c r="A48" s="17" t="s">
        <v>96</v>
      </c>
      <c r="B48" s="18"/>
      <c r="C48" s="53" t="s">
        <v>80</v>
      </c>
      <c r="D48" s="52" t="s">
        <v>8</v>
      </c>
      <c r="E48" s="19">
        <v>841.53</v>
      </c>
    </row>
    <row r="49" spans="1:9" ht="12" customHeight="1" x14ac:dyDescent="0.2">
      <c r="A49" s="17" t="s">
        <v>97</v>
      </c>
      <c r="B49" s="18"/>
      <c r="C49" s="24" t="s">
        <v>81</v>
      </c>
      <c r="D49" s="52" t="s">
        <v>11</v>
      </c>
      <c r="E49" s="19">
        <f>ROUND(E48*3.7,2)</f>
        <v>3113.66</v>
      </c>
    </row>
    <row r="50" spans="1:9" ht="12" customHeight="1" x14ac:dyDescent="0.2">
      <c r="A50" s="17" t="s">
        <v>98</v>
      </c>
      <c r="B50" s="18"/>
      <c r="C50" s="53" t="s">
        <v>82</v>
      </c>
      <c r="D50" s="52" t="s">
        <v>8</v>
      </c>
      <c r="E50" s="19">
        <v>841.53</v>
      </c>
    </row>
    <row r="51" spans="1:9" ht="12" customHeight="1" x14ac:dyDescent="0.2">
      <c r="A51" s="17" t="s">
        <v>99</v>
      </c>
      <c r="B51" s="18"/>
      <c r="C51" s="24" t="s">
        <v>84</v>
      </c>
      <c r="D51" s="52" t="s">
        <v>11</v>
      </c>
      <c r="E51" s="19">
        <f>ROUND(E50*0.44,2)</f>
        <v>370.27</v>
      </c>
    </row>
    <row r="52" spans="1:9" ht="12" customHeight="1" x14ac:dyDescent="0.2">
      <c r="A52" s="17" t="s">
        <v>100</v>
      </c>
      <c r="B52" s="18"/>
      <c r="C52" s="26" t="s">
        <v>86</v>
      </c>
      <c r="D52" s="52" t="s">
        <v>8</v>
      </c>
      <c r="E52" s="19">
        <v>26</v>
      </c>
    </row>
    <row r="53" spans="1:9" ht="12" customHeight="1" x14ac:dyDescent="0.2">
      <c r="A53" s="17" t="s">
        <v>101</v>
      </c>
      <c r="B53" s="18"/>
      <c r="C53" s="24" t="s">
        <v>87</v>
      </c>
      <c r="D53" s="52" t="s">
        <v>56</v>
      </c>
      <c r="E53" s="19">
        <f>ROUND(E52*0.18,2)</f>
        <v>4.68</v>
      </c>
    </row>
    <row r="54" spans="1:9" ht="12" customHeight="1" x14ac:dyDescent="0.2">
      <c r="A54" s="17" t="s">
        <v>102</v>
      </c>
      <c r="B54" s="18"/>
      <c r="C54" s="24" t="s">
        <v>88</v>
      </c>
      <c r="D54" s="18" t="s">
        <v>44</v>
      </c>
      <c r="E54" s="19">
        <f>ROUND(0.05*E$52,0)</f>
        <v>1</v>
      </c>
    </row>
    <row r="55" spans="1:9" ht="12" customHeight="1" x14ac:dyDescent="0.2">
      <c r="A55" s="17" t="s">
        <v>151</v>
      </c>
      <c r="B55" s="18"/>
      <c r="C55" s="21" t="s">
        <v>57</v>
      </c>
      <c r="D55" s="18" t="s">
        <v>10</v>
      </c>
      <c r="E55" s="19">
        <f>ROUND(3*E$52,2)</f>
        <v>78</v>
      </c>
      <c r="I55" s="11" t="e">
        <f>ROUND(E56/#REF!,2)</f>
        <v>#REF!</v>
      </c>
    </row>
    <row r="56" spans="1:9" ht="12" customHeight="1" x14ac:dyDescent="0.2">
      <c r="A56" s="17" t="s">
        <v>152</v>
      </c>
      <c r="B56" s="18"/>
      <c r="C56" s="24" t="s">
        <v>58</v>
      </c>
      <c r="D56" s="52" t="s">
        <v>56</v>
      </c>
      <c r="E56" s="19">
        <f>ROUND(0.18*E$52,2)</f>
        <v>4.68</v>
      </c>
      <c r="I56" s="11" t="e">
        <f>ROUND(E57/#REF!,2)</f>
        <v>#REF!</v>
      </c>
    </row>
    <row r="57" spans="1:9" ht="12" customHeight="1" x14ac:dyDescent="0.2">
      <c r="A57" s="17" t="s">
        <v>153</v>
      </c>
      <c r="B57" s="18"/>
      <c r="C57" s="24" t="s">
        <v>89</v>
      </c>
      <c r="D57" s="52" t="s">
        <v>56</v>
      </c>
      <c r="E57" s="19">
        <f>ROUND(0.5*E$52,2)</f>
        <v>13</v>
      </c>
      <c r="I57" s="11" t="e">
        <f>ROUND(E58/#REF!,2)</f>
        <v>#REF!</v>
      </c>
    </row>
    <row r="58" spans="1:9" ht="11.25" customHeight="1" x14ac:dyDescent="0.2">
      <c r="A58" s="13" t="s">
        <v>7</v>
      </c>
      <c r="B58" s="14"/>
      <c r="C58" s="14" t="s">
        <v>156</v>
      </c>
      <c r="D58" s="14"/>
      <c r="E58" s="15"/>
    </row>
    <row r="59" spans="1:9" ht="11.25" customHeight="1" x14ac:dyDescent="0.2">
      <c r="A59" s="17" t="s">
        <v>103</v>
      </c>
      <c r="B59" s="18"/>
      <c r="C59" s="26" t="s">
        <v>104</v>
      </c>
      <c r="D59" s="52" t="s">
        <v>8</v>
      </c>
      <c r="E59" s="19">
        <v>429</v>
      </c>
    </row>
    <row r="60" spans="1:9" ht="11.25" customHeight="1" x14ac:dyDescent="0.2">
      <c r="A60" s="17" t="s">
        <v>157</v>
      </c>
      <c r="B60" s="18"/>
      <c r="C60" s="24" t="s">
        <v>105</v>
      </c>
      <c r="D60" s="52" t="s">
        <v>8</v>
      </c>
      <c r="E60" s="19">
        <f>ROUND(E59*1.2,2)</f>
        <v>514.79999999999995</v>
      </c>
    </row>
    <row r="61" spans="1:9" ht="11.25" customHeight="1" x14ac:dyDescent="0.2">
      <c r="A61" s="17" t="s">
        <v>158</v>
      </c>
      <c r="B61" s="18"/>
      <c r="C61" s="24" t="s">
        <v>106</v>
      </c>
      <c r="D61" s="52" t="s">
        <v>10</v>
      </c>
      <c r="E61" s="19">
        <f>ROUND(E59*0.9,2)</f>
        <v>386.1</v>
      </c>
    </row>
    <row r="62" spans="1:9" ht="11.25" customHeight="1" x14ac:dyDescent="0.2">
      <c r="A62" s="17" t="s">
        <v>159</v>
      </c>
      <c r="B62" s="18"/>
      <c r="C62" s="24" t="s">
        <v>107</v>
      </c>
      <c r="D62" s="52" t="s">
        <v>10</v>
      </c>
      <c r="E62" s="19">
        <f>ROUND(E59*1.6,2)</f>
        <v>686.4</v>
      </c>
    </row>
    <row r="63" spans="1:9" ht="11.25" customHeight="1" x14ac:dyDescent="0.2">
      <c r="A63" s="17" t="s">
        <v>160</v>
      </c>
      <c r="B63" s="18"/>
      <c r="C63" s="24" t="s">
        <v>108</v>
      </c>
      <c r="D63" s="52" t="s">
        <v>10</v>
      </c>
      <c r="E63" s="19">
        <f>ROUND(E59*2,4)</f>
        <v>858</v>
      </c>
    </row>
    <row r="64" spans="1:9" ht="16.5" customHeight="1" x14ac:dyDescent="0.2">
      <c r="A64" s="13" t="s">
        <v>162</v>
      </c>
      <c r="B64" s="14"/>
      <c r="C64" s="14" t="s">
        <v>161</v>
      </c>
      <c r="D64" s="14"/>
      <c r="E64" s="15"/>
    </row>
    <row r="65" spans="1:9" ht="12.6" customHeight="1" x14ac:dyDescent="0.2">
      <c r="A65" s="17" t="s">
        <v>109</v>
      </c>
      <c r="B65" s="18"/>
      <c r="C65" s="26" t="s">
        <v>213</v>
      </c>
      <c r="D65" s="18" t="s">
        <v>8</v>
      </c>
      <c r="E65" s="19">
        <v>429</v>
      </c>
    </row>
    <row r="66" spans="1:9" ht="12.6" customHeight="1" x14ac:dyDescent="0.2">
      <c r="A66" s="17" t="s">
        <v>110</v>
      </c>
      <c r="B66" s="18"/>
      <c r="C66" s="24" t="s">
        <v>113</v>
      </c>
      <c r="D66" s="52" t="s">
        <v>56</v>
      </c>
      <c r="E66" s="19">
        <f>ROUND(E65*0.18,2)</f>
        <v>77.22</v>
      </c>
    </row>
    <row r="67" spans="1:9" ht="12.6" customHeight="1" x14ac:dyDescent="0.2">
      <c r="A67" s="17" t="s">
        <v>163</v>
      </c>
      <c r="B67" s="18"/>
      <c r="C67" s="26" t="s">
        <v>214</v>
      </c>
      <c r="D67" s="18" t="s">
        <v>8</v>
      </c>
      <c r="E67" s="19">
        <v>429</v>
      </c>
    </row>
    <row r="68" spans="1:9" ht="12.6" customHeight="1" x14ac:dyDescent="0.2">
      <c r="A68" s="17" t="s">
        <v>164</v>
      </c>
      <c r="B68" s="18"/>
      <c r="C68" s="24" t="s">
        <v>112</v>
      </c>
      <c r="D68" s="52" t="s">
        <v>11</v>
      </c>
      <c r="E68" s="19">
        <f>ROUND(E67*16,2)</f>
        <v>6864</v>
      </c>
      <c r="I68" s="11">
        <f>ROUND(E69/E$68,2)</f>
        <v>0.06</v>
      </c>
    </row>
    <row r="69" spans="1:9" ht="12.6" customHeight="1" x14ac:dyDescent="0.2">
      <c r="A69" s="17" t="s">
        <v>165</v>
      </c>
      <c r="B69" s="18"/>
      <c r="C69" s="53" t="s">
        <v>59</v>
      </c>
      <c r="D69" s="18" t="s">
        <v>8</v>
      </c>
      <c r="E69" s="19">
        <v>429</v>
      </c>
    </row>
    <row r="70" spans="1:9" ht="12.6" customHeight="1" x14ac:dyDescent="0.2">
      <c r="A70" s="17" t="s">
        <v>166</v>
      </c>
      <c r="B70" s="18"/>
      <c r="C70" s="21" t="s">
        <v>60</v>
      </c>
      <c r="D70" s="18" t="s">
        <v>11</v>
      </c>
      <c r="E70" s="19">
        <f>ROUND(0.7*E$69,2)</f>
        <v>300.3</v>
      </c>
      <c r="I70" s="11">
        <f t="shared" ref="I70:I71" si="0">ROUND(E71/E$70,2)</f>
        <v>1.57</v>
      </c>
    </row>
    <row r="71" spans="1:9" ht="12.6" customHeight="1" x14ac:dyDescent="0.2">
      <c r="A71" s="17" t="s">
        <v>167</v>
      </c>
      <c r="B71" s="18"/>
      <c r="C71" s="55" t="s">
        <v>61</v>
      </c>
      <c r="D71" s="18" t="s">
        <v>8</v>
      </c>
      <c r="E71" s="19">
        <f>ROUND(1.1*E$69,2)</f>
        <v>471.9</v>
      </c>
      <c r="I71" s="11">
        <f t="shared" si="0"/>
        <v>0.94</v>
      </c>
    </row>
    <row r="72" spans="1:9" ht="12.6" customHeight="1" x14ac:dyDescent="0.2">
      <c r="A72" s="17" t="s">
        <v>168</v>
      </c>
      <c r="B72" s="18"/>
      <c r="C72" s="54" t="s">
        <v>116</v>
      </c>
      <c r="D72" s="52" t="s">
        <v>10</v>
      </c>
      <c r="E72" s="19">
        <v>281</v>
      </c>
    </row>
    <row r="73" spans="1:9" ht="12.6" customHeight="1" x14ac:dyDescent="0.2">
      <c r="A73" s="17" t="s">
        <v>169</v>
      </c>
      <c r="B73" s="18"/>
      <c r="C73" s="24" t="s">
        <v>117</v>
      </c>
      <c r="D73" s="52" t="s">
        <v>10</v>
      </c>
      <c r="E73" s="19">
        <f>ROUND(1.1*E$72,2)</f>
        <v>309.10000000000002</v>
      </c>
      <c r="I73" s="11">
        <f>ROUND(E74/E$75,2)</f>
        <v>0.91</v>
      </c>
    </row>
    <row r="74" spans="1:9" ht="12.6" customHeight="1" x14ac:dyDescent="0.2">
      <c r="A74" s="17" t="s">
        <v>170</v>
      </c>
      <c r="B74" s="18"/>
      <c r="C74" s="54" t="s">
        <v>115</v>
      </c>
      <c r="D74" s="52" t="s">
        <v>10</v>
      </c>
      <c r="E74" s="19">
        <v>41</v>
      </c>
    </row>
    <row r="75" spans="1:9" ht="12.6" customHeight="1" x14ac:dyDescent="0.2">
      <c r="A75" s="17" t="s">
        <v>171</v>
      </c>
      <c r="B75" s="18"/>
      <c r="C75" s="24" t="s">
        <v>114</v>
      </c>
      <c r="D75" s="52" t="s">
        <v>10</v>
      </c>
      <c r="E75" s="19">
        <f>ROUND(1.1*E$74,2)</f>
        <v>45.1</v>
      </c>
      <c r="I75" s="11">
        <f>ROUND(E76/E$75,2)</f>
        <v>0</v>
      </c>
    </row>
    <row r="76" spans="1:9" ht="14.25" customHeight="1" x14ac:dyDescent="0.2">
      <c r="A76" s="13" t="s">
        <v>174</v>
      </c>
      <c r="B76" s="14"/>
      <c r="C76" s="14" t="s">
        <v>173</v>
      </c>
      <c r="D76" s="14"/>
      <c r="E76" s="15"/>
    </row>
    <row r="77" spans="1:9" ht="14.25" customHeight="1" x14ac:dyDescent="0.2">
      <c r="A77" s="17" t="s">
        <v>172</v>
      </c>
      <c r="B77" s="18"/>
      <c r="C77" s="26" t="s">
        <v>120</v>
      </c>
      <c r="D77" s="52" t="s">
        <v>43</v>
      </c>
      <c r="E77" s="19">
        <v>3</v>
      </c>
    </row>
    <row r="78" spans="1:9" ht="21.6" customHeight="1" x14ac:dyDescent="0.2">
      <c r="A78" s="17" t="s">
        <v>175</v>
      </c>
      <c r="B78" s="18"/>
      <c r="C78" s="24" t="s">
        <v>209</v>
      </c>
      <c r="D78" s="18" t="s">
        <v>10</v>
      </c>
      <c r="E78" s="19">
        <v>1</v>
      </c>
    </row>
    <row r="79" spans="1:9" ht="12.75" customHeight="1" x14ac:dyDescent="0.2">
      <c r="A79" s="17" t="s">
        <v>176</v>
      </c>
      <c r="B79" s="18"/>
      <c r="C79" s="24" t="s">
        <v>123</v>
      </c>
      <c r="D79" s="18" t="s">
        <v>10</v>
      </c>
      <c r="E79" s="19">
        <v>2</v>
      </c>
    </row>
    <row r="80" spans="1:9" ht="15.75" customHeight="1" x14ac:dyDescent="0.2">
      <c r="A80" s="17" t="s">
        <v>177</v>
      </c>
      <c r="B80" s="18"/>
      <c r="C80" s="26" t="s">
        <v>121</v>
      </c>
      <c r="D80" s="52" t="s">
        <v>43</v>
      </c>
      <c r="E80" s="19">
        <v>13</v>
      </c>
    </row>
    <row r="81" spans="1:5" ht="25.5" customHeight="1" x14ac:dyDescent="0.2">
      <c r="A81" s="17" t="s">
        <v>178</v>
      </c>
      <c r="B81" s="18"/>
      <c r="C81" s="24" t="s">
        <v>122</v>
      </c>
      <c r="D81" s="18" t="s">
        <v>10</v>
      </c>
      <c r="E81" s="19">
        <v>3</v>
      </c>
    </row>
    <row r="82" spans="1:5" ht="25.5" customHeight="1" x14ac:dyDescent="0.2">
      <c r="A82" s="17" t="s">
        <v>179</v>
      </c>
      <c r="B82" s="18"/>
      <c r="C82" s="24" t="s">
        <v>124</v>
      </c>
      <c r="D82" s="18" t="s">
        <v>10</v>
      </c>
      <c r="E82" s="19">
        <v>1</v>
      </c>
    </row>
    <row r="83" spans="1:5" ht="25.5" customHeight="1" x14ac:dyDescent="0.2">
      <c r="A83" s="17" t="s">
        <v>180</v>
      </c>
      <c r="B83" s="18"/>
      <c r="C83" s="24" t="s">
        <v>125</v>
      </c>
      <c r="D83" s="18" t="s">
        <v>10</v>
      </c>
      <c r="E83" s="19">
        <v>6</v>
      </c>
    </row>
    <row r="84" spans="1:5" ht="12.6" customHeight="1" x14ac:dyDescent="0.2">
      <c r="A84" s="17" t="s">
        <v>181</v>
      </c>
      <c r="B84" s="18"/>
      <c r="C84" s="24" t="s">
        <v>126</v>
      </c>
      <c r="D84" s="18" t="s">
        <v>10</v>
      </c>
      <c r="E84" s="19">
        <v>3</v>
      </c>
    </row>
    <row r="85" spans="1:5" ht="12" customHeight="1" x14ac:dyDescent="0.2">
      <c r="A85" s="17" t="s">
        <v>182</v>
      </c>
      <c r="B85" s="18"/>
      <c r="C85" s="53" t="s">
        <v>127</v>
      </c>
      <c r="D85" s="18" t="s">
        <v>10</v>
      </c>
      <c r="E85" s="19">
        <v>130</v>
      </c>
    </row>
    <row r="86" spans="1:5" ht="12" customHeight="1" x14ac:dyDescent="0.2">
      <c r="A86" s="17" t="s">
        <v>183</v>
      </c>
      <c r="B86" s="18"/>
      <c r="C86" s="24" t="s">
        <v>128</v>
      </c>
      <c r="D86" s="18" t="s">
        <v>10</v>
      </c>
      <c r="E86" s="19">
        <f>ROUND(E85*1.18,2)</f>
        <v>153.4</v>
      </c>
    </row>
    <row r="87" spans="1:5" ht="15" customHeight="1" x14ac:dyDescent="0.2">
      <c r="A87" s="13" t="s">
        <v>184</v>
      </c>
      <c r="B87" s="14"/>
      <c r="C87" s="14" t="s">
        <v>185</v>
      </c>
      <c r="D87" s="14"/>
      <c r="E87" s="15"/>
    </row>
    <row r="88" spans="1:5" ht="11.25" customHeight="1" x14ac:dyDescent="0.2">
      <c r="A88" s="17" t="s">
        <v>186</v>
      </c>
      <c r="B88" s="18"/>
      <c r="C88" s="54" t="s">
        <v>131</v>
      </c>
      <c r="D88" s="52" t="s">
        <v>62</v>
      </c>
      <c r="E88" s="19">
        <v>1</v>
      </c>
    </row>
    <row r="89" spans="1:5" ht="11.25" customHeight="1" x14ac:dyDescent="0.2">
      <c r="A89" s="17" t="s">
        <v>187</v>
      </c>
      <c r="B89" s="18"/>
      <c r="C89" s="54" t="s">
        <v>132</v>
      </c>
      <c r="D89" s="52" t="s">
        <v>62</v>
      </c>
      <c r="E89" s="19">
        <v>28</v>
      </c>
    </row>
    <row r="90" spans="1:5" ht="12.75" customHeight="1" x14ac:dyDescent="0.2">
      <c r="A90" s="17" t="s">
        <v>188</v>
      </c>
      <c r="B90" s="18"/>
      <c r="C90" s="53" t="s">
        <v>130</v>
      </c>
      <c r="D90" s="52" t="s">
        <v>43</v>
      </c>
      <c r="E90" s="19">
        <v>28</v>
      </c>
    </row>
    <row r="91" spans="1:5" ht="12.6" customHeight="1" x14ac:dyDescent="0.2">
      <c r="A91" s="17" t="s">
        <v>189</v>
      </c>
      <c r="B91" s="18"/>
      <c r="C91" s="24" t="s">
        <v>138</v>
      </c>
      <c r="D91" s="58" t="s">
        <v>43</v>
      </c>
      <c r="E91" s="20">
        <f>E90</f>
        <v>28</v>
      </c>
    </row>
    <row r="92" spans="1:5" ht="10.5" customHeight="1" x14ac:dyDescent="0.2">
      <c r="A92" s="17" t="s">
        <v>190</v>
      </c>
      <c r="B92" s="18"/>
      <c r="C92" s="24" t="s">
        <v>111</v>
      </c>
      <c r="D92" s="56" t="s">
        <v>9</v>
      </c>
      <c r="E92" s="57">
        <f>E90</f>
        <v>28</v>
      </c>
    </row>
    <row r="93" spans="1:5" ht="11.25" customHeight="1" x14ac:dyDescent="0.2">
      <c r="A93" s="17" t="s">
        <v>191</v>
      </c>
      <c r="B93" s="18"/>
      <c r="C93" s="54" t="s">
        <v>134</v>
      </c>
      <c r="D93" s="52" t="s">
        <v>62</v>
      </c>
      <c r="E93" s="19">
        <v>6</v>
      </c>
    </row>
    <row r="94" spans="1:5" ht="11.25" customHeight="1" x14ac:dyDescent="0.2">
      <c r="A94" s="17" t="s">
        <v>192</v>
      </c>
      <c r="B94" s="18"/>
      <c r="C94" s="54" t="s">
        <v>135</v>
      </c>
      <c r="D94" s="52" t="s">
        <v>62</v>
      </c>
      <c r="E94" s="19">
        <v>8</v>
      </c>
    </row>
    <row r="95" spans="1:5" ht="11.25" customHeight="1" x14ac:dyDescent="0.2">
      <c r="A95" s="17" t="s">
        <v>193</v>
      </c>
      <c r="B95" s="18"/>
      <c r="C95" s="53" t="s">
        <v>133</v>
      </c>
      <c r="D95" s="18" t="s">
        <v>63</v>
      </c>
      <c r="E95" s="19">
        <v>8</v>
      </c>
    </row>
    <row r="96" spans="1:5" ht="11.25" customHeight="1" x14ac:dyDescent="0.2">
      <c r="A96" s="17" t="s">
        <v>194</v>
      </c>
      <c r="B96" s="18"/>
      <c r="C96" s="53" t="s">
        <v>136</v>
      </c>
      <c r="D96" s="52" t="s">
        <v>62</v>
      </c>
      <c r="E96" s="19">
        <v>1</v>
      </c>
    </row>
    <row r="97" spans="1:14" ht="11.25" customHeight="1" x14ac:dyDescent="0.2">
      <c r="A97" s="17" t="s">
        <v>195</v>
      </c>
      <c r="B97" s="18"/>
      <c r="C97" s="54" t="s">
        <v>137</v>
      </c>
      <c r="D97" s="52" t="s">
        <v>43</v>
      </c>
      <c r="E97" s="19">
        <v>3</v>
      </c>
    </row>
    <row r="98" spans="1:14" ht="15" customHeight="1" x14ac:dyDescent="0.2">
      <c r="A98" s="13" t="s">
        <v>196</v>
      </c>
      <c r="B98" s="14"/>
      <c r="C98" s="14" t="s">
        <v>197</v>
      </c>
      <c r="D98" s="14"/>
      <c r="E98" s="15"/>
    </row>
    <row r="99" spans="1:14" ht="11.25" customHeight="1" x14ac:dyDescent="0.2">
      <c r="A99" s="17" t="s">
        <v>198</v>
      </c>
      <c r="B99" s="18"/>
      <c r="C99" s="54" t="s">
        <v>208</v>
      </c>
      <c r="D99" s="52" t="s">
        <v>43</v>
      </c>
      <c r="E99" s="19">
        <v>10</v>
      </c>
    </row>
    <row r="100" spans="1:14" ht="11.1" customHeight="1" x14ac:dyDescent="0.2">
      <c r="A100" s="17" t="s">
        <v>199</v>
      </c>
      <c r="B100" s="18"/>
      <c r="C100" s="59" t="s">
        <v>129</v>
      </c>
      <c r="D100" s="52" t="s">
        <v>43</v>
      </c>
      <c r="E100" s="19">
        <v>10</v>
      </c>
    </row>
    <row r="101" spans="1:14" ht="11.1" customHeight="1" x14ac:dyDescent="0.2">
      <c r="A101" s="17" t="s">
        <v>200</v>
      </c>
      <c r="B101" s="18"/>
      <c r="C101" s="55" t="s">
        <v>207</v>
      </c>
      <c r="D101" s="52" t="s">
        <v>43</v>
      </c>
      <c r="E101" s="19">
        <v>10</v>
      </c>
    </row>
    <row r="102" spans="1:14" ht="15" customHeight="1" x14ac:dyDescent="0.2">
      <c r="A102" s="13" t="s">
        <v>50</v>
      </c>
      <c r="B102" s="14"/>
      <c r="C102" s="14" t="s">
        <v>201</v>
      </c>
      <c r="D102" s="14"/>
      <c r="E102" s="15"/>
    </row>
    <row r="103" spans="1:14" ht="11.25" customHeight="1" x14ac:dyDescent="0.2">
      <c r="A103" s="17" t="s">
        <v>202</v>
      </c>
      <c r="B103" s="18"/>
      <c r="C103" s="54" t="s">
        <v>141</v>
      </c>
      <c r="D103" s="52" t="s">
        <v>43</v>
      </c>
      <c r="E103" s="18">
        <v>9</v>
      </c>
    </row>
    <row r="104" spans="1:14" ht="11.25" customHeight="1" x14ac:dyDescent="0.2">
      <c r="A104" s="17" t="s">
        <v>203</v>
      </c>
      <c r="B104" s="18"/>
      <c r="C104" s="55" t="s">
        <v>139</v>
      </c>
      <c r="D104" s="52" t="s">
        <v>43</v>
      </c>
      <c r="E104" s="18">
        <v>6</v>
      </c>
    </row>
    <row r="105" spans="1:14" ht="14.1" customHeight="1" x14ac:dyDescent="0.2">
      <c r="A105" s="17" t="s">
        <v>204</v>
      </c>
      <c r="B105" s="18"/>
      <c r="C105" s="24" t="s">
        <v>140</v>
      </c>
      <c r="D105" s="52" t="s">
        <v>43</v>
      </c>
      <c r="E105" s="18">
        <v>1</v>
      </c>
    </row>
    <row r="106" spans="1:14" s="16" customFormat="1" ht="14.1" customHeight="1" x14ac:dyDescent="0.2">
      <c r="A106" s="17" t="s">
        <v>205</v>
      </c>
      <c r="B106" s="18"/>
      <c r="C106" s="55" t="s">
        <v>142</v>
      </c>
      <c r="D106" s="52" t="s">
        <v>43</v>
      </c>
      <c r="E106" s="18">
        <v>2</v>
      </c>
      <c r="I106" s="47"/>
      <c r="J106" s="47"/>
      <c r="K106" s="47"/>
      <c r="L106" s="47"/>
      <c r="M106" s="47"/>
      <c r="N106"/>
    </row>
    <row r="107" spans="1:14" x14ac:dyDescent="0.2">
      <c r="I107" s="3"/>
      <c r="J107" s="3"/>
      <c r="K107" s="3"/>
      <c r="L107" s="3"/>
      <c r="M107" s="3"/>
      <c r="N107"/>
    </row>
    <row r="108" spans="1:14" ht="11.45" customHeight="1" x14ac:dyDescent="0.2">
      <c r="A108" s="25"/>
      <c r="B108" s="75" t="s">
        <v>12</v>
      </c>
      <c r="C108" s="76"/>
      <c r="D108" s="22"/>
      <c r="E108" s="23"/>
      <c r="I108" s="47"/>
      <c r="J108" s="47"/>
      <c r="K108" s="47"/>
      <c r="L108" s="47"/>
      <c r="M108" s="47"/>
      <c r="N108"/>
    </row>
    <row r="109" spans="1:14" ht="12.75" x14ac:dyDescent="0.2">
      <c r="A109" s="27"/>
      <c r="B109" s="28" t="s">
        <v>13</v>
      </c>
      <c r="C109" s="29"/>
      <c r="D109" s="30">
        <v>0.05</v>
      </c>
      <c r="E109" s="31"/>
      <c r="I109" s="47"/>
      <c r="J109" s="47"/>
      <c r="K109" s="47"/>
      <c r="L109" s="47"/>
      <c r="M109" s="47"/>
      <c r="N109"/>
    </row>
    <row r="110" spans="1:14" ht="12.75" customHeight="1" x14ac:dyDescent="0.2">
      <c r="A110" s="25"/>
      <c r="B110" s="75" t="s">
        <v>14</v>
      </c>
      <c r="C110" s="76"/>
      <c r="D110" s="22"/>
      <c r="E110" s="23"/>
      <c r="I110" s="3"/>
      <c r="J110" s="3"/>
      <c r="K110" s="3"/>
      <c r="L110" s="3"/>
      <c r="M110" s="3"/>
      <c r="N110"/>
    </row>
    <row r="111" spans="1:14" x14ac:dyDescent="0.2">
      <c r="I111" s="47"/>
      <c r="J111" s="47"/>
      <c r="K111" s="47"/>
      <c r="L111" s="47"/>
      <c r="M111" s="47"/>
      <c r="N111"/>
    </row>
    <row r="112" spans="1:14" ht="12.75" x14ac:dyDescent="0.2">
      <c r="A112" s="27"/>
      <c r="B112" s="32" t="s">
        <v>15</v>
      </c>
      <c r="C112" s="33"/>
      <c r="D112" s="34">
        <v>0.08</v>
      </c>
      <c r="E112" s="35"/>
      <c r="I112" s="3"/>
      <c r="J112" s="3"/>
      <c r="K112" s="3"/>
      <c r="L112" s="3"/>
      <c r="M112" s="3"/>
      <c r="N112"/>
    </row>
    <row r="113" spans="1:14" ht="12.75" x14ac:dyDescent="0.2">
      <c r="A113" s="27"/>
      <c r="B113" s="32" t="s">
        <v>16</v>
      </c>
      <c r="C113" s="33"/>
      <c r="D113" s="34">
        <v>0.2359</v>
      </c>
      <c r="E113" s="36" t="e">
        <f>P108/P113</f>
        <v>#DIV/0!</v>
      </c>
      <c r="I113" s="47"/>
      <c r="J113" s="47"/>
      <c r="K113" s="47"/>
      <c r="L113" s="47"/>
      <c r="M113" s="47"/>
      <c r="N113"/>
    </row>
    <row r="114" spans="1:14" ht="12.75" x14ac:dyDescent="0.2">
      <c r="A114" s="37"/>
      <c r="B114" s="38" t="s">
        <v>17</v>
      </c>
      <c r="C114" s="39"/>
      <c r="D114" s="34">
        <v>0.05</v>
      </c>
      <c r="E114" s="40"/>
      <c r="I114" s="47"/>
      <c r="J114" s="47"/>
      <c r="K114" s="3"/>
      <c r="L114" s="3"/>
      <c r="M114" s="3"/>
      <c r="N114"/>
    </row>
    <row r="115" spans="1:14" x14ac:dyDescent="0.2">
      <c r="I115" s="47"/>
      <c r="J115" s="47"/>
      <c r="K115" s="3"/>
      <c r="L115" s="3"/>
      <c r="M115" s="3"/>
      <c r="N115"/>
    </row>
    <row r="116" spans="1:14" ht="12.75" x14ac:dyDescent="0.2">
      <c r="A116" s="41"/>
      <c r="B116" s="42" t="s">
        <v>18</v>
      </c>
      <c r="C116" s="43"/>
      <c r="D116" s="43"/>
      <c r="E116" s="44"/>
      <c r="I116" s="47"/>
      <c r="J116" s="47"/>
      <c r="K116" s="3"/>
      <c r="L116" s="3"/>
      <c r="M116" s="3"/>
      <c r="N116"/>
    </row>
    <row r="117" spans="1:14" ht="12.75" x14ac:dyDescent="0.2">
      <c r="A117" s="41"/>
      <c r="B117" s="42" t="s">
        <v>42</v>
      </c>
      <c r="C117" s="43"/>
      <c r="D117" s="43"/>
      <c r="E117" s="44"/>
      <c r="I117" s="47"/>
      <c r="J117" s="47"/>
      <c r="K117" s="47"/>
      <c r="L117" s="47"/>
      <c r="M117" s="47"/>
      <c r="N117"/>
    </row>
    <row r="118" spans="1:14" s="47" customFormat="1" ht="12.75" x14ac:dyDescent="0.2">
      <c r="A118" s="41"/>
      <c r="B118" s="42" t="s">
        <v>41</v>
      </c>
      <c r="C118" s="43"/>
      <c r="D118" s="43"/>
      <c r="E118" s="44"/>
      <c r="F118" s="48"/>
      <c r="H118" s="11"/>
      <c r="K118" s="3"/>
      <c r="L118" s="3"/>
      <c r="M118" s="3"/>
    </row>
    <row r="119" spans="1:14" s="47" customFormat="1" ht="12.75" customHeight="1" x14ac:dyDescent="0.2">
      <c r="A119" s="8"/>
      <c r="B119" s="11"/>
      <c r="C119" s="11"/>
      <c r="D119" s="11"/>
      <c r="E119" s="12"/>
      <c r="F119" s="48"/>
      <c r="H119" s="11"/>
    </row>
    <row r="120" spans="1:14" s="3" customFormat="1" x14ac:dyDescent="0.2">
      <c r="A120" s="45"/>
      <c r="B120" s="46"/>
      <c r="C120" s="47"/>
      <c r="D120" s="47"/>
      <c r="E120" s="47"/>
    </row>
    <row r="121" spans="1:14" s="3" customFormat="1" ht="9.75" x14ac:dyDescent="0.2">
      <c r="A121" s="50"/>
      <c r="E121" s="49"/>
    </row>
    <row r="122" spans="1:14" x14ac:dyDescent="0.2">
      <c r="A122" s="50"/>
      <c r="B122" s="51"/>
      <c r="C122" s="51"/>
      <c r="D122" s="3"/>
      <c r="E122" s="49"/>
    </row>
    <row r="123" spans="1:14" x14ac:dyDescent="0.2">
      <c r="A123" s="50"/>
      <c r="B123" s="3"/>
      <c r="C123" s="3"/>
      <c r="D123" s="3"/>
      <c r="E123" s="49"/>
    </row>
  </sheetData>
  <autoFilter ref="A9:E110"/>
  <dataConsolidate/>
  <mergeCells count="7">
    <mergeCell ref="D9:D10"/>
    <mergeCell ref="E9:E10"/>
    <mergeCell ref="B110:C110"/>
    <mergeCell ref="B108:C108"/>
    <mergeCell ref="A9:A10"/>
    <mergeCell ref="B9:B10"/>
    <mergeCell ref="C9:C10"/>
  </mergeCells>
  <pageMargins left="0.47244094488188981" right="0.11811023622047245" top="0.34" bottom="0.39" header="0.11811023622047245" footer="0.11811023622047245"/>
  <pageSetup paperSize="9" scale="96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TAME</vt:lpstr>
      <vt:lpstr>TAME!Print_Area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Bendrups Konstantins</dc:creator>
  <cp:lastModifiedBy>Stanislavs Sipcenko</cp:lastModifiedBy>
  <dcterms:created xsi:type="dcterms:W3CDTF">2017-11-19T17:43:46Z</dcterms:created>
  <dcterms:modified xsi:type="dcterms:W3CDTF">2018-11-13T06:51:12Z</dcterms:modified>
</cp:coreProperties>
</file>